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acleea44.sharepoint.com/sites/ACLEEA/Documents partages/ACLEEA/Secteur Administratif/DOSSIER COMMUN/TARIFS ADHERENTS/"/>
    </mc:Choice>
  </mc:AlternateContent>
  <xr:revisionPtr revIDLastSave="296" documentId="11_02CB1359A2BF00BDF6DB0338C4FBE75F84249ECF" xr6:coauthVersionLast="45" xr6:coauthVersionMax="47" xr10:uidLastSave="{3E72ED05-F4D7-4064-82FE-00F0C38DF72B}"/>
  <workbookProtection workbookAlgorithmName="SHA-512" workbookHashValue="TP/h3zfiV2EOJpdUsSYY/OgrjeRib343i6+zMmYnnXzn/IPAH7Uk+lGCj1U2TIXu+CtSWpsZ/ZlMprbpcaB8Dg==" workbookSaltValue="/3h9zLfeJPHx1wivsF+xig==" workbookSpinCount="100000" lockStructure="1"/>
  <bookViews>
    <workbookView xWindow="-120" yWindow="-120" windowWidth="29040" windowHeight="158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Q18" i="1"/>
  <c r="N18" i="1"/>
  <c r="P19" i="1"/>
  <c r="O19" i="1"/>
  <c r="M8" i="1" l="1"/>
  <c r="F32" i="1"/>
  <c r="R29" i="1"/>
  <c r="Q29" i="1"/>
  <c r="P28" i="1"/>
  <c r="P29" i="1" s="1"/>
  <c r="P25" i="1"/>
  <c r="R24" i="1"/>
  <c r="Q24" i="1"/>
  <c r="Q28" i="1" l="1"/>
  <c r="R28" i="1"/>
  <c r="Q19" i="1" l="1"/>
  <c r="S18" i="1" s="1"/>
  <c r="N19" i="1"/>
  <c r="O18" i="1" s="1"/>
  <c r="Q20" i="1" l="1"/>
  <c r="R18" i="1"/>
  <c r="E23" i="1" s="1"/>
  <c r="P18" i="1"/>
  <c r="N20" i="1"/>
  <c r="M14" i="1"/>
  <c r="N29" i="1" l="1"/>
  <c r="O29" i="1"/>
  <c r="M28" i="1"/>
  <c r="M29" i="1" s="1"/>
  <c r="J28" i="1"/>
  <c r="J29" i="1" s="1"/>
  <c r="M25" i="1"/>
  <c r="J25" i="1"/>
  <c r="O24" i="1"/>
  <c r="N24" i="1"/>
  <c r="B38" i="1" s="1"/>
  <c r="L24" i="1"/>
  <c r="K24" i="1"/>
  <c r="L29" i="1"/>
  <c r="K29" i="1"/>
  <c r="J19" i="1"/>
  <c r="K18" i="1" s="1"/>
  <c r="D23" i="1" s="1"/>
  <c r="J14" i="1"/>
  <c r="L13" i="1" s="1"/>
  <c r="N8" i="1"/>
  <c r="J8" i="1"/>
  <c r="K7" i="1" s="1"/>
  <c r="L7" i="1" l="1"/>
  <c r="K28" i="1"/>
  <c r="B32" i="1"/>
  <c r="D32" i="1"/>
  <c r="L28" i="1"/>
  <c r="J20" i="1"/>
  <c r="O28" i="1"/>
  <c r="L18" i="1"/>
  <c r="B23" i="1" s="1"/>
  <c r="N28" i="1"/>
  <c r="B11" i="1"/>
  <c r="D11" i="1" s="1"/>
  <c r="K13" i="1"/>
  <c r="B17" i="1" s="1"/>
  <c r="D17" i="1" s="1"/>
  <c r="F16" i="1" l="1"/>
  <c r="F10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NADIA</author>
    <author>Martine</author>
  </authors>
  <commentList>
    <comment ref="K7" authorId="0" shapeId="0" xr:uid="{9F86B8E1-CA3D-4D55-9928-3ED411EDB50A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plancher 3,55*100/1,01=351,49</t>
        </r>
      </text>
    </comment>
    <comment ref="L7" authorId="0" shapeId="0" xr:uid="{3AD08DF4-F259-4B6B-A024-9BF8B9CAA99F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plafond : 16,88*100/1,01=1671,29</t>
        </r>
      </text>
    </comment>
    <comment ref="K13" authorId="0" shapeId="0" xr:uid="{5D532B0D-1483-4665-8246-61B0ABB07410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2,84*100/0,808=351,49</t>
        </r>
      </text>
    </comment>
    <comment ref="L13" authorId="0" shapeId="0" xr:uid="{DF1C76C9-D71F-47D2-B4F1-BE724CB186E0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13,50*100/0,808=1670,79</t>
        </r>
      </text>
    </comment>
    <comment ref="K24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11,22 x 100 : 2,058 = plancher</t>
        </r>
      </text>
    </comment>
    <comment ref="L24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33,66 x 100 : 2,058 : plafond</t>
        </r>
      </text>
    </comment>
    <comment ref="N24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19,10 x 100 : 3,50 = plancher</t>
        </r>
      </text>
    </comment>
    <comment ref="O24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54,20 x 100 : 3,50 : plafond</t>
        </r>
      </text>
    </comment>
    <comment ref="Q24" authorId="1" shapeId="0" xr:uid="{8E2194AC-2FF0-4596-AE17-CFB95F62823F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13,50 x 100 : 2,477 = plancher</t>
        </r>
      </text>
    </comment>
    <comment ref="R24" authorId="1" shapeId="0" xr:uid="{CD99D5AE-E4D8-4347-B7C2-9023A81B41AA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40,50 x 100 : 2,477 : plafond</t>
        </r>
      </text>
    </comment>
  </commentList>
</comments>
</file>

<file path=xl/sharedStrings.xml><?xml version="1.0" encoding="utf-8"?>
<sst xmlns="http://schemas.openxmlformats.org/spreadsheetml/2006/main" count="87" uniqueCount="59">
  <si>
    <t>Saisissez votre Quotient CAF :</t>
  </si>
  <si>
    <t>calculs petites vacances</t>
  </si>
  <si>
    <t>DANS LA COMMUNE</t>
  </si>
  <si>
    <t>Taux JR</t>
  </si>
  <si>
    <t>Plancher</t>
  </si>
  <si>
    <t>Plafond</t>
  </si>
  <si>
    <t>% 1/2J plancher</t>
  </si>
  <si>
    <t>% 1/2plafond</t>
  </si>
  <si>
    <t>HORS COMMUNE</t>
  </si>
  <si>
    <t>Vous résidez (choisir dans la liste) :</t>
  </si>
  <si>
    <t>VOS TARIFS :</t>
  </si>
  <si>
    <t>Journée (repas)</t>
  </si>
  <si>
    <t xml:space="preserve">Demi journée (avec ou sans repas) </t>
  </si>
  <si>
    <t>calculs mercredis</t>
  </si>
  <si>
    <t>Taux JR mercredi</t>
  </si>
  <si>
    <t>% 1/2J plafond</t>
  </si>
  <si>
    <t>Demi journée (sans repas)</t>
  </si>
  <si>
    <t>calculs accueils périscolaires</t>
  </si>
  <si>
    <t>Taux Heure</t>
  </si>
  <si>
    <t>Gouter</t>
  </si>
  <si>
    <t>Tarif Horaire</t>
  </si>
  <si>
    <t>Tarif 1/2 h</t>
  </si>
  <si>
    <t>+ Goûter</t>
  </si>
  <si>
    <t>Adhésion ACLEEA</t>
  </si>
  <si>
    <t>Adhésion Jeunes</t>
  </si>
  <si>
    <t>Atelier</t>
  </si>
  <si>
    <t>Parcours</t>
  </si>
  <si>
    <t>2€ 50</t>
  </si>
  <si>
    <t>L'adhésion ACLEEA donne un accès gratuit à l'accès libre numérique et à la ludothèque au niveau du Tiers Lieu.</t>
  </si>
  <si>
    <t>VOS TARIFS SEJOURS :</t>
  </si>
  <si>
    <t>12 jours</t>
  </si>
  <si>
    <t>Mini camps 5 jours</t>
  </si>
  <si>
    <t>Mini camps 4 jours</t>
  </si>
  <si>
    <t>MINI CAMP COMMUNE</t>
  </si>
  <si>
    <t>SEJ ADOS  COMMUNE</t>
  </si>
  <si>
    <t>Taux J MC</t>
  </si>
  <si>
    <t>SEJ ADOS HORS COMMUNE</t>
  </si>
  <si>
    <t xml:space="preserve">Taux J +50% </t>
  </si>
  <si>
    <t>Accueil matin tarif 1/2h</t>
  </si>
  <si>
    <t>Accueil soir forfait 3/4 h</t>
  </si>
  <si>
    <t>MINI CAMP HORS COMMUNE</t>
  </si>
  <si>
    <t>Tarif</t>
  </si>
  <si>
    <t>Taux 1/2Heure</t>
  </si>
  <si>
    <t>Taux 3/4 Heure</t>
  </si>
  <si>
    <t>Tarif 3/4 h</t>
  </si>
  <si>
    <t>COLONIE  COMMUNE</t>
  </si>
  <si>
    <t>Taux J Colo</t>
  </si>
  <si>
    <t>Taux J SJ</t>
  </si>
  <si>
    <t>Colonie 12 Jours</t>
  </si>
  <si>
    <t xml:space="preserve">idem 2021 </t>
  </si>
  <si>
    <t>plancher acc / mc /sej/colo /</t>
  </si>
  <si>
    <t>pas aug pour le sej ados</t>
  </si>
  <si>
    <t>2% Augmentation environ</t>
  </si>
  <si>
    <t>PETITES VACANCES  2022</t>
  </si>
  <si>
    <t>ACCUEILS PERISCOLAIRES 2022</t>
  </si>
  <si>
    <t>MINI CAMPS 2022</t>
  </si>
  <si>
    <t>SEJOUR ADOS 2022</t>
  </si>
  <si>
    <t>COLONIE  2022</t>
  </si>
  <si>
    <t>MERCREDIS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</si>
</sst>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#,##0.00\ [$€-1]"/>
    <numFmt numFmtId="165" formatCode="#,##0&quot;€&quot;"/>
    <numFmt numFmtId="166" formatCode="0.000"/>
    <numFmt numFmtId="167" formatCode="#,##0.00\ &quot;€&quot;"/>
  </numFmts>
  <fonts count="29" x14ac:knownFonts="1">
    <font>
      <sz val="10"/>
      <color rgb="FF000000"/>
      <name val="Arial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rgb="FFF1C232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rgb="FF93C47D"/>
      </patternFill>
    </fill>
    <fill>
      <patternFill patternType="solid">
        <fgColor rgb="FF99FF99"/>
        <bgColor indexed="64"/>
      </patternFill>
    </fill>
    <fill>
      <patternFill patternType="solid">
        <fgColor theme="4" tint="-0.249977111117893"/>
        <bgColor rgb="FFA4C2F4"/>
      </patternFill>
    </fill>
    <fill>
      <patternFill patternType="solid">
        <fgColor rgb="FFCCFFCC"/>
        <bgColor rgb="FF93C47D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1C232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rgb="FF6FA8DC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rgb="FF6FA8DC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6D9E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D9D9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00FFFF"/>
        <bgColor rgb="FF6FA8DC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4" fillId="0" borderId="0" xfId="0" applyFont="1" applyAlignment="1"/>
    <xf numFmtId="0" fontId="3" fillId="3" borderId="4" xfId="0" applyFont="1" applyFill="1" applyBorder="1" applyAlignment="1"/>
    <xf numFmtId="0" fontId="3" fillId="3" borderId="0" xfId="0" applyFont="1" applyFill="1" applyAlignment="1"/>
    <xf numFmtId="0" fontId="3" fillId="3" borderId="5" xfId="0" applyFont="1" applyFill="1" applyBorder="1" applyAlignment="1"/>
    <xf numFmtId="0" fontId="3" fillId="4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9" xfId="0" applyFont="1" applyFill="1" applyBorder="1" applyAlignment="1"/>
    <xf numFmtId="0" fontId="5" fillId="0" borderId="0" xfId="0" applyFont="1" applyAlignment="1"/>
    <xf numFmtId="0" fontId="3" fillId="4" borderId="0" xfId="0" applyFont="1" applyFill="1" applyAlignment="1"/>
    <xf numFmtId="0" fontId="3" fillId="3" borderId="7" xfId="0" applyFont="1" applyFill="1" applyBorder="1" applyAlignment="1"/>
    <xf numFmtId="0" fontId="3" fillId="3" borderId="13" xfId="0" applyFont="1" applyFill="1" applyBorder="1" applyAlignment="1"/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/>
    <xf numFmtId="0" fontId="3" fillId="3" borderId="7" xfId="0" applyFont="1" applyFill="1" applyBorder="1" applyAlignment="1"/>
    <xf numFmtId="0" fontId="3" fillId="3" borderId="9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0" fillId="0" borderId="0" xfId="0" applyFont="1" applyAlignment="1"/>
    <xf numFmtId="0" fontId="1" fillId="5" borderId="0" xfId="0" applyFont="1" applyFill="1"/>
    <xf numFmtId="0" fontId="2" fillId="5" borderId="0" xfId="0" applyFont="1" applyFill="1"/>
    <xf numFmtId="0" fontId="1" fillId="5" borderId="0" xfId="0" applyFont="1" applyFill="1" applyAlignment="1">
      <alignment horizontal="center"/>
    </xf>
    <xf numFmtId="0" fontId="10" fillId="5" borderId="0" xfId="0" applyFont="1" applyFill="1" applyAlignment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1" fillId="0" borderId="0" xfId="0" applyFont="1" applyFill="1"/>
    <xf numFmtId="165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9" fillId="23" borderId="14" xfId="0" applyFont="1" applyFill="1" applyBorder="1" applyAlignment="1">
      <alignment horizontal="center"/>
    </xf>
    <xf numFmtId="0" fontId="15" fillId="23" borderId="14" xfId="0" applyFont="1" applyFill="1" applyBorder="1" applyAlignment="1">
      <alignment horizontal="center" vertical="center"/>
    </xf>
    <xf numFmtId="0" fontId="15" fillId="23" borderId="14" xfId="0" applyFont="1" applyFill="1" applyBorder="1" applyAlignment="1">
      <alignment vertical="center"/>
    </xf>
    <xf numFmtId="0" fontId="15" fillId="23" borderId="14" xfId="0" applyFont="1" applyFill="1" applyBorder="1"/>
    <xf numFmtId="2" fontId="3" fillId="4" borderId="6" xfId="0" applyNumberFormat="1" applyFont="1" applyFill="1" applyBorder="1" applyAlignment="1">
      <alignment horizontal="right"/>
    </xf>
    <xf numFmtId="0" fontId="11" fillId="9" borderId="10" xfId="0" applyFont="1" applyFill="1" applyBorder="1" applyAlignment="1"/>
    <xf numFmtId="0" fontId="12" fillId="10" borderId="11" xfId="0" applyFont="1" applyFill="1" applyBorder="1"/>
    <xf numFmtId="0" fontId="12" fillId="10" borderId="12" xfId="0" applyFont="1" applyFill="1" applyBorder="1"/>
    <xf numFmtId="0" fontId="3" fillId="16" borderId="1" xfId="0" applyFont="1" applyFill="1" applyBorder="1" applyAlignment="1">
      <alignment horizontal="center"/>
    </xf>
    <xf numFmtId="0" fontId="4" fillId="17" borderId="3" xfId="0" applyFont="1" applyFill="1" applyBorder="1"/>
    <xf numFmtId="164" fontId="7" fillId="16" borderId="4" xfId="0" applyNumberFormat="1" applyFont="1" applyFill="1" applyBorder="1" applyAlignment="1">
      <alignment horizontal="center" vertical="center"/>
    </xf>
    <xf numFmtId="0" fontId="4" fillId="17" borderId="5" xfId="0" applyFont="1" applyFill="1" applyBorder="1"/>
    <xf numFmtId="0" fontId="4" fillId="17" borderId="7" xfId="0" applyFont="1" applyFill="1" applyBorder="1"/>
    <xf numFmtId="0" fontId="4" fillId="17" borderId="9" xfId="0" applyFont="1" applyFill="1" applyBorder="1"/>
    <xf numFmtId="0" fontId="11" fillId="11" borderId="10" xfId="0" applyFont="1" applyFill="1" applyBorder="1" applyAlignment="1"/>
    <xf numFmtId="0" fontId="8" fillId="13" borderId="10" xfId="0" quotePrefix="1" applyFont="1" applyFill="1" applyBorder="1" applyAlignment="1">
      <alignment horizontal="center"/>
    </xf>
    <xf numFmtId="0" fontId="0" fillId="0" borderId="0" xfId="0" applyFont="1" applyAlignment="1"/>
    <xf numFmtId="0" fontId="22" fillId="24" borderId="6" xfId="0" applyFont="1" applyFill="1" applyBorder="1" applyAlignment="1"/>
    <xf numFmtId="0" fontId="4" fillId="8" borderId="11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2" fontId="25" fillId="7" borderId="14" xfId="0" applyNumberFormat="1" applyFont="1" applyFill="1" applyBorder="1" applyAlignment="1">
      <alignment vertical="center"/>
    </xf>
    <xf numFmtId="0" fontId="25" fillId="23" borderId="14" xfId="0" applyFont="1" applyFill="1" applyBorder="1"/>
    <xf numFmtId="2" fontId="19" fillId="23" borderId="14" xfId="0" applyNumberFormat="1" applyFont="1" applyFill="1" applyBorder="1" applyAlignment="1">
      <alignment horizontal="right"/>
    </xf>
    <xf numFmtId="166" fontId="15" fillId="23" borderId="14" xfId="0" applyNumberFormat="1" applyFont="1" applyFill="1" applyBorder="1" applyAlignment="1">
      <alignment vertical="center"/>
    </xf>
    <xf numFmtId="166" fontId="25" fillId="23" borderId="14" xfId="0" applyNumberFormat="1" applyFont="1" applyFill="1" applyBorder="1"/>
    <xf numFmtId="166" fontId="15" fillId="23" borderId="14" xfId="0" applyNumberFormat="1" applyFont="1" applyFill="1" applyBorder="1"/>
    <xf numFmtId="0" fontId="11" fillId="11" borderId="11" xfId="0" applyFont="1" applyFill="1" applyBorder="1" applyAlignment="1"/>
    <xf numFmtId="0" fontId="11" fillId="11" borderId="12" xfId="0" applyFont="1" applyFill="1" applyBorder="1" applyAlignment="1"/>
    <xf numFmtId="6" fontId="13" fillId="0" borderId="6" xfId="0" applyNumberFormat="1" applyFont="1" applyBorder="1" applyAlignment="1">
      <alignment horizontal="center"/>
    </xf>
    <xf numFmtId="0" fontId="3" fillId="25" borderId="6" xfId="0" applyFont="1" applyFill="1" applyBorder="1" applyAlignment="1">
      <alignment horizontal="right"/>
    </xf>
    <xf numFmtId="0" fontId="25" fillId="0" borderId="14" xfId="0" applyFont="1" applyFill="1" applyBorder="1" applyAlignment="1">
      <alignment vertical="center"/>
    </xf>
    <xf numFmtId="166" fontId="25" fillId="0" borderId="14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right"/>
    </xf>
    <xf numFmtId="166" fontId="3" fillId="0" borderId="6" xfId="0" applyNumberFormat="1" applyFont="1" applyFill="1" applyBorder="1" applyAlignment="1">
      <alignment horizontal="right"/>
    </xf>
    <xf numFmtId="166" fontId="3" fillId="3" borderId="7" xfId="0" applyNumberFormat="1" applyFont="1" applyFill="1" applyBorder="1" applyAlignment="1">
      <alignment horizontal="right"/>
    </xf>
    <xf numFmtId="0" fontId="13" fillId="0" borderId="6" xfId="0" applyNumberFormat="1" applyFont="1" applyBorder="1" applyAlignment="1">
      <alignment horizontal="center"/>
    </xf>
    <xf numFmtId="0" fontId="15" fillId="0" borderId="0" xfId="0" applyFont="1" applyAlignment="1"/>
    <xf numFmtId="2" fontId="3" fillId="26" borderId="8" xfId="0" applyNumberFormat="1" applyFont="1" applyFill="1" applyBorder="1" applyAlignment="1"/>
    <xf numFmtId="2" fontId="3" fillId="26" borderId="9" xfId="0" applyNumberFormat="1" applyFont="1" applyFill="1" applyBorder="1" applyAlignment="1"/>
    <xf numFmtId="0" fontId="15" fillId="27" borderId="0" xfId="0" applyFont="1" applyFill="1" applyAlignment="1"/>
    <xf numFmtId="2" fontId="3" fillId="28" borderId="8" xfId="0" applyNumberFormat="1" applyFont="1" applyFill="1" applyBorder="1" applyAlignment="1"/>
    <xf numFmtId="2" fontId="3" fillId="28" borderId="9" xfId="0" applyNumberFormat="1" applyFont="1" applyFill="1" applyBorder="1" applyAlignment="1"/>
    <xf numFmtId="2" fontId="23" fillId="28" borderId="9" xfId="0" applyNumberFormat="1" applyFont="1" applyFill="1" applyBorder="1" applyAlignment="1"/>
    <xf numFmtId="0" fontId="15" fillId="29" borderId="0" xfId="0" applyFont="1" applyFill="1" applyAlignment="1"/>
    <xf numFmtId="2" fontId="3" fillId="30" borderId="6" xfId="0" applyNumberFormat="1" applyFont="1" applyFill="1" applyBorder="1" applyAlignment="1"/>
    <xf numFmtId="0" fontId="12" fillId="21" borderId="0" xfId="0" applyFont="1" applyFill="1" applyBorder="1" applyAlignment="1"/>
    <xf numFmtId="0" fontId="3" fillId="31" borderId="3" xfId="0" applyFont="1" applyFill="1" applyBorder="1" applyAlignment="1">
      <alignment horizontal="center"/>
    </xf>
    <xf numFmtId="0" fontId="3" fillId="18" borderId="15" xfId="0" applyFont="1" applyFill="1" applyBorder="1" applyAlignment="1">
      <alignment horizontal="center"/>
    </xf>
    <xf numFmtId="0" fontId="15" fillId="33" borderId="15" xfId="0" applyFont="1" applyFill="1" applyBorder="1" applyAlignment="1"/>
    <xf numFmtId="0" fontId="14" fillId="33" borderId="6" xfId="0" applyFont="1" applyFill="1" applyBorder="1" applyAlignment="1"/>
    <xf numFmtId="166" fontId="3" fillId="30" borderId="6" xfId="0" applyNumberFormat="1" applyFont="1" applyFill="1" applyBorder="1" applyAlignment="1"/>
    <xf numFmtId="2" fontId="16" fillId="19" borderId="14" xfId="0" applyNumberFormat="1" applyFont="1" applyFill="1" applyBorder="1" applyAlignment="1">
      <alignment horizontal="center" vertical="center"/>
    </xf>
    <xf numFmtId="2" fontId="26" fillId="19" borderId="14" xfId="0" applyNumberFormat="1" applyFont="1" applyFill="1" applyBorder="1" applyAlignment="1">
      <alignment horizontal="center" vertical="center"/>
    </xf>
    <xf numFmtId="2" fontId="16" fillId="21" borderId="14" xfId="0" applyNumberFormat="1" applyFont="1" applyFill="1" applyBorder="1" applyAlignment="1">
      <alignment horizontal="center" vertical="center"/>
    </xf>
    <xf numFmtId="2" fontId="16" fillId="34" borderId="14" xfId="0" applyNumberFormat="1" applyFont="1" applyFill="1" applyBorder="1" applyAlignment="1">
      <alignment horizontal="center" vertical="center"/>
    </xf>
    <xf numFmtId="167" fontId="7" fillId="33" borderId="16" xfId="0" applyNumberFormat="1" applyFont="1" applyFill="1" applyBorder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7" fillId="15" borderId="4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64" fontId="7" fillId="9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9" xfId="0" applyFont="1" applyBorder="1" applyAlignment="1"/>
    <xf numFmtId="0" fontId="3" fillId="9" borderId="1" xfId="0" applyFont="1" applyFill="1" applyBorder="1" applyAlignment="1">
      <alignment horizontal="center"/>
    </xf>
    <xf numFmtId="0" fontId="0" fillId="0" borderId="3" xfId="0" applyFont="1" applyBorder="1" applyAlignment="1"/>
    <xf numFmtId="0" fontId="9" fillId="0" borderId="0" xfId="0" applyFont="1" applyAlignment="1">
      <alignment horizontal="left" wrapText="1"/>
    </xf>
    <xf numFmtId="0" fontId="0" fillId="0" borderId="0" xfId="0" applyFont="1" applyAlignment="1"/>
    <xf numFmtId="0" fontId="4" fillId="10" borderId="5" xfId="0" applyFont="1" applyFill="1" applyBorder="1"/>
    <xf numFmtId="0" fontId="4" fillId="10" borderId="7" xfId="0" applyFont="1" applyFill="1" applyBorder="1"/>
    <xf numFmtId="0" fontId="4" fillId="10" borderId="9" xfId="0" applyFont="1" applyFill="1" applyBorder="1"/>
    <xf numFmtId="0" fontId="11" fillId="11" borderId="10" xfId="0" applyFont="1" applyFill="1" applyBorder="1" applyAlignment="1"/>
    <xf numFmtId="0" fontId="12" fillId="12" borderId="11" xfId="0" applyFont="1" applyFill="1" applyBorder="1"/>
    <xf numFmtId="0" fontId="12" fillId="12" borderId="12" xfId="0" applyFont="1" applyFill="1" applyBorder="1"/>
    <xf numFmtId="164" fontId="7" fillId="14" borderId="4" xfId="0" applyNumberFormat="1" applyFont="1" applyFill="1" applyBorder="1" applyAlignment="1">
      <alignment horizontal="center" vertical="center"/>
    </xf>
    <xf numFmtId="0" fontId="4" fillId="15" borderId="5" xfId="0" applyFont="1" applyFill="1" applyBorder="1"/>
    <xf numFmtId="0" fontId="4" fillId="15" borderId="7" xfId="0" applyFont="1" applyFill="1" applyBorder="1"/>
    <xf numFmtId="0" fontId="4" fillId="15" borderId="9" xfId="0" applyFont="1" applyFill="1" applyBorder="1"/>
    <xf numFmtId="0" fontId="3" fillId="3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16" borderId="1" xfId="0" applyFont="1" applyFill="1" applyBorder="1" applyAlignment="1">
      <alignment horizontal="center"/>
    </xf>
    <xf numFmtId="0" fontId="4" fillId="17" borderId="3" xfId="0" applyFont="1" applyFill="1" applyBorder="1"/>
    <xf numFmtId="164" fontId="7" fillId="16" borderId="4" xfId="0" applyNumberFormat="1" applyFont="1" applyFill="1" applyBorder="1" applyAlignment="1">
      <alignment horizontal="center" vertical="center"/>
    </xf>
    <xf numFmtId="0" fontId="4" fillId="17" borderId="5" xfId="0" applyFont="1" applyFill="1" applyBorder="1"/>
    <xf numFmtId="0" fontId="4" fillId="17" borderId="7" xfId="0" applyFont="1" applyFill="1" applyBorder="1"/>
    <xf numFmtId="0" fontId="4" fillId="17" borderId="9" xfId="0" applyFont="1" applyFill="1" applyBorder="1"/>
    <xf numFmtId="0" fontId="11" fillId="9" borderId="10" xfId="0" applyFont="1" applyFill="1" applyBorder="1" applyAlignment="1"/>
    <xf numFmtId="0" fontId="12" fillId="10" borderId="11" xfId="0" applyFont="1" applyFill="1" applyBorder="1"/>
    <xf numFmtId="0" fontId="12" fillId="10" borderId="12" xfId="0" applyFont="1" applyFill="1" applyBorder="1"/>
    <xf numFmtId="0" fontId="4" fillId="12" borderId="3" xfId="0" applyFont="1" applyFill="1" applyBorder="1"/>
    <xf numFmtId="0" fontId="4" fillId="12" borderId="5" xfId="0" applyFont="1" applyFill="1" applyBorder="1"/>
    <xf numFmtId="0" fontId="4" fillId="12" borderId="7" xfId="0" applyFont="1" applyFill="1" applyBorder="1"/>
    <xf numFmtId="0" fontId="4" fillId="12" borderId="9" xfId="0" applyFont="1" applyFill="1" applyBorder="1"/>
    <xf numFmtId="0" fontId="4" fillId="15" borderId="3" xfId="0" applyFont="1" applyFill="1" applyBorder="1"/>
    <xf numFmtId="8" fontId="21" fillId="24" borderId="15" xfId="0" applyNumberFormat="1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0" fontId="20" fillId="23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20" borderId="1" xfId="0" applyFont="1" applyFill="1" applyBorder="1" applyAlignment="1">
      <alignment horizontal="center"/>
    </xf>
    <xf numFmtId="0" fontId="4" fillId="21" borderId="3" xfId="0" applyFont="1" applyFill="1" applyBorder="1"/>
    <xf numFmtId="0" fontId="4" fillId="0" borderId="2" xfId="0" applyFont="1" applyBorder="1" applyAlignment="1"/>
    <xf numFmtId="0" fontId="0" fillId="0" borderId="2" xfId="0" applyFont="1" applyBorder="1" applyAlignment="1"/>
    <xf numFmtId="8" fontId="8" fillId="8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21" fillId="24" borderId="15" xfId="0" applyNumberFormat="1" applyFont="1" applyFill="1" applyBorder="1" applyAlignment="1">
      <alignment horizontal="center" vertical="center"/>
    </xf>
    <xf numFmtId="0" fontId="6" fillId="6" borderId="0" xfId="0" applyFont="1" applyFill="1" applyAlignment="1" applyProtection="1">
      <alignment horizontal="center"/>
      <protection locked="0"/>
    </xf>
    <xf numFmtId="0" fontId="14" fillId="7" borderId="0" xfId="0" applyFont="1" applyFill="1" applyAlignment="1" applyProtection="1">
      <protection locked="0"/>
    </xf>
    <xf numFmtId="0" fontId="14" fillId="6" borderId="0" xfId="0" applyFont="1" applyFill="1" applyAlignment="1" applyProtection="1">
      <alignment horizontal="center"/>
      <protection locked="0"/>
    </xf>
    <xf numFmtId="0" fontId="4" fillId="10" borderId="3" xfId="0" applyFont="1" applyFill="1" applyBorder="1"/>
    <xf numFmtId="164" fontId="7" fillId="20" borderId="4" xfId="0" applyNumberFormat="1" applyFont="1" applyFill="1" applyBorder="1" applyAlignment="1">
      <alignment horizontal="center" vertical="center"/>
    </xf>
    <xf numFmtId="0" fontId="4" fillId="21" borderId="5" xfId="0" applyFont="1" applyFill="1" applyBorder="1"/>
    <xf numFmtId="0" fontId="4" fillId="21" borderId="7" xfId="0" applyFont="1" applyFill="1" applyBorder="1"/>
    <xf numFmtId="0" fontId="4" fillId="21" borderId="9" xfId="0" applyFont="1" applyFill="1" applyBorder="1"/>
    <xf numFmtId="164" fontId="24" fillId="31" borderId="5" xfId="0" applyNumberFormat="1" applyFont="1" applyFill="1" applyBorder="1" applyAlignment="1">
      <alignment horizontal="center" vertical="center"/>
    </xf>
    <xf numFmtId="0" fontId="4" fillId="32" borderId="9" xfId="0" applyFont="1" applyFill="1" applyBorder="1"/>
    <xf numFmtId="164" fontId="24" fillId="19" borderId="16" xfId="0" applyNumberFormat="1" applyFont="1" applyFill="1" applyBorder="1" applyAlignment="1">
      <alignment horizontal="center" vertical="center"/>
    </xf>
    <xf numFmtId="0" fontId="4" fillId="19" borderId="8" xfId="0" applyFont="1" applyFill="1" applyBorder="1"/>
    <xf numFmtId="0" fontId="11" fillId="22" borderId="10" xfId="0" applyFont="1" applyFill="1" applyBorder="1" applyAlignment="1"/>
    <xf numFmtId="0" fontId="0" fillId="21" borderId="11" xfId="0" applyFont="1" applyFill="1" applyBorder="1" applyAlignment="1"/>
    <xf numFmtId="0" fontId="0" fillId="21" borderId="1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CCFFFF"/>
      <color rgb="FFFF99FF"/>
      <color rgb="FF00FFFF"/>
      <color rgb="FFCCFFCC"/>
      <color rgb="FF66CCFF"/>
      <color rgb="FF99CCFF"/>
      <color rgb="FF66FFFF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workbookViewId="0">
      <selection activeCell="D11" sqref="D11:E12"/>
    </sheetView>
  </sheetViews>
  <sheetFormatPr baseColWidth="10" defaultColWidth="14.42578125" defaultRowHeight="15.75" customHeight="1" x14ac:dyDescent="0.2"/>
  <cols>
    <col min="1" max="1" width="3.7109375" customWidth="1"/>
    <col min="2" max="2" width="17.140625" customWidth="1"/>
    <col min="3" max="3" width="20.140625" customWidth="1"/>
    <col min="4" max="4" width="17.140625" customWidth="1"/>
    <col min="5" max="5" width="14.28515625" customWidth="1"/>
    <col min="6" max="6" width="24.42578125" customWidth="1"/>
    <col min="7" max="7" width="24.7109375" style="43" customWidth="1"/>
    <col min="8" max="8" width="4.7109375" style="43" hidden="1" customWidth="1"/>
    <col min="9" max="20" width="14.42578125" hidden="1" customWidth="1"/>
  </cols>
  <sheetData>
    <row r="1" spans="1:17" ht="12.75" x14ac:dyDescent="0.2">
      <c r="A1" s="18"/>
      <c r="B1" s="18"/>
      <c r="C1" s="18"/>
      <c r="D1" s="18"/>
      <c r="E1" s="18"/>
      <c r="F1" s="24"/>
      <c r="G1" s="24"/>
      <c r="H1" s="24"/>
    </row>
    <row r="2" spans="1:17" ht="15" x14ac:dyDescent="0.25">
      <c r="A2" s="18"/>
      <c r="B2" s="21" t="s">
        <v>0</v>
      </c>
      <c r="C2" s="19"/>
      <c r="D2" s="141">
        <v>1858</v>
      </c>
      <c r="E2" s="142"/>
      <c r="F2" s="24"/>
      <c r="G2" s="24"/>
      <c r="H2" s="24"/>
      <c r="J2" s="1" t="s">
        <v>2</v>
      </c>
    </row>
    <row r="3" spans="1:17" ht="12.75" x14ac:dyDescent="0.2">
      <c r="A3" s="18"/>
      <c r="B3" s="19"/>
      <c r="C3" s="19"/>
      <c r="D3" s="20"/>
      <c r="E3" s="18"/>
      <c r="F3" s="24"/>
      <c r="G3" s="24"/>
      <c r="H3" s="24"/>
      <c r="J3" s="1" t="s">
        <v>8</v>
      </c>
    </row>
    <row r="4" spans="1:17" ht="15" x14ac:dyDescent="0.25">
      <c r="A4" s="18"/>
      <c r="B4" s="21" t="s">
        <v>9</v>
      </c>
      <c r="C4" s="19"/>
      <c r="D4" s="143" t="s">
        <v>2</v>
      </c>
      <c r="E4" s="142"/>
      <c r="F4" s="24"/>
      <c r="G4" s="24"/>
      <c r="H4" s="24"/>
    </row>
    <row r="5" spans="1:17" ht="15" x14ac:dyDescent="0.25">
      <c r="A5" s="18"/>
      <c r="B5" s="18"/>
      <c r="C5" s="18"/>
      <c r="D5" s="18"/>
      <c r="E5" s="18"/>
      <c r="F5" s="24"/>
      <c r="G5" s="24"/>
      <c r="H5" s="24"/>
      <c r="J5" s="112" t="s">
        <v>1</v>
      </c>
      <c r="K5" s="113"/>
      <c r="L5" s="113"/>
      <c r="M5" s="113"/>
      <c r="N5" s="114"/>
    </row>
    <row r="6" spans="1:17" s="17" customFormat="1" ht="21.75" customHeight="1" x14ac:dyDescent="0.25">
      <c r="A6" s="24"/>
      <c r="B6" s="24"/>
      <c r="C6" s="24"/>
      <c r="D6" s="24"/>
      <c r="E6" s="24"/>
      <c r="F6" s="24"/>
      <c r="G6" s="24"/>
      <c r="H6" s="24"/>
      <c r="J6" s="2" t="s">
        <v>3</v>
      </c>
      <c r="K6" s="3" t="s">
        <v>4</v>
      </c>
      <c r="L6" s="3" t="s">
        <v>5</v>
      </c>
      <c r="M6" s="3" t="s">
        <v>6</v>
      </c>
      <c r="N6" s="4" t="s">
        <v>7</v>
      </c>
    </row>
    <row r="7" spans="1:17" ht="18" x14ac:dyDescent="0.25">
      <c r="B7" s="8" t="s">
        <v>10</v>
      </c>
      <c r="F7" s="9"/>
      <c r="G7" s="9"/>
      <c r="H7" s="9"/>
      <c r="J7" s="62">
        <v>1.01</v>
      </c>
      <c r="K7" s="31">
        <f>(K8/J8)*100</f>
        <v>351.48514851485146</v>
      </c>
      <c r="L7" s="31">
        <f>(L8/J8)*100</f>
        <v>1671.2871287128714</v>
      </c>
      <c r="M7" s="31">
        <v>0.8</v>
      </c>
      <c r="N7" s="31">
        <v>0.8</v>
      </c>
    </row>
    <row r="8" spans="1:17" ht="16.5" customHeight="1" x14ac:dyDescent="0.25">
      <c r="B8" s="105" t="s">
        <v>53</v>
      </c>
      <c r="C8" s="106"/>
      <c r="D8" s="106"/>
      <c r="E8" s="107"/>
      <c r="F8" s="44" t="s">
        <v>38</v>
      </c>
      <c r="G8" s="44" t="s">
        <v>39</v>
      </c>
      <c r="J8" s="63">
        <f>J7</f>
        <v>1.01</v>
      </c>
      <c r="K8" s="66">
        <v>3.55</v>
      </c>
      <c r="L8" s="67">
        <v>16.88</v>
      </c>
      <c r="M8" s="67">
        <f>K8/5*4</f>
        <v>2.84</v>
      </c>
      <c r="N8" s="67">
        <f t="shared" ref="N8" si="0">L8/5*4</f>
        <v>13.504</v>
      </c>
      <c r="O8" s="68" t="s">
        <v>41</v>
      </c>
    </row>
    <row r="9" spans="1:17" ht="6" customHeight="1" x14ac:dyDescent="0.25">
      <c r="F9" s="43"/>
      <c r="J9" s="22"/>
      <c r="K9" s="23"/>
      <c r="L9" s="23"/>
      <c r="M9" s="23"/>
      <c r="N9" s="23"/>
    </row>
    <row r="10" spans="1:17" ht="15.75" customHeight="1" x14ac:dyDescent="0.25">
      <c r="B10" s="91" t="s">
        <v>11</v>
      </c>
      <c r="C10" s="124"/>
      <c r="D10" s="93" t="s">
        <v>12</v>
      </c>
      <c r="E10" s="128"/>
      <c r="F10" s="129">
        <f>+B23/2</f>
        <v>1.56</v>
      </c>
      <c r="G10" s="129">
        <f>+B23/4*3</f>
        <v>2.34</v>
      </c>
    </row>
    <row r="11" spans="1:17" ht="12.75" customHeight="1" x14ac:dyDescent="0.25">
      <c r="B11" s="86">
        <f>ROUND(IF($D$4="DANS LA COMMUNE",IF($D$2&lt;$K$7,$K$7*J7/100,IF($D$2&gt;$L$7,$L$7*J7/100,$D$2*J7/100)),IF($D$4="HORS COMMUNE",IF($D$2&lt;$K$7,$K$7*J7/100*1.5,IF($D$2&gt;$L$7,$L$7*J7/100*1.5,$D$2*J7/100*1.5)),0)),2)</f>
        <v>16.88</v>
      </c>
      <c r="C11" s="125"/>
      <c r="D11" s="108">
        <f>ROUND(B11*M7,2)</f>
        <v>13.5</v>
      </c>
      <c r="E11" s="109"/>
      <c r="F11" s="130"/>
      <c r="G11" s="130"/>
      <c r="J11" s="112" t="s">
        <v>13</v>
      </c>
      <c r="K11" s="113"/>
      <c r="L11" s="113"/>
      <c r="M11" s="113"/>
      <c r="N11" s="114"/>
    </row>
    <row r="12" spans="1:17" ht="13.5" customHeight="1" x14ac:dyDescent="0.25">
      <c r="B12" s="126"/>
      <c r="C12" s="127"/>
      <c r="D12" s="110"/>
      <c r="E12" s="111"/>
      <c r="F12" s="131"/>
      <c r="G12" s="131"/>
      <c r="J12" s="2" t="s">
        <v>14</v>
      </c>
      <c r="K12" s="3" t="s">
        <v>4</v>
      </c>
      <c r="L12" s="3" t="s">
        <v>5</v>
      </c>
      <c r="M12" s="3" t="s">
        <v>6</v>
      </c>
      <c r="N12" s="4" t="s">
        <v>15</v>
      </c>
    </row>
    <row r="13" spans="1:17" ht="15" x14ac:dyDescent="0.25">
      <c r="F13" s="43"/>
      <c r="J13" s="58">
        <v>0.80800000000000005</v>
      </c>
      <c r="K13" s="31">
        <f>(K14/J14)*100</f>
        <v>351.48514851485146</v>
      </c>
      <c r="L13" s="31">
        <f>(L14/J14)*100</f>
        <v>1670.7920792079208</v>
      </c>
      <c r="M13" s="31">
        <v>0.75</v>
      </c>
      <c r="N13" s="31">
        <v>0.75</v>
      </c>
    </row>
    <row r="14" spans="1:17" ht="16.5" customHeight="1" x14ac:dyDescent="0.25">
      <c r="B14" s="121" t="s">
        <v>58</v>
      </c>
      <c r="C14" s="122"/>
      <c r="D14" s="122"/>
      <c r="E14" s="123"/>
      <c r="F14" s="44" t="s">
        <v>39</v>
      </c>
      <c r="J14" s="6">
        <f>J13</f>
        <v>0.80800000000000005</v>
      </c>
      <c r="K14" s="69">
        <v>2.84</v>
      </c>
      <c r="L14" s="70">
        <v>13.5</v>
      </c>
      <c r="M14" s="71">
        <f>+K14*0.75</f>
        <v>2.13</v>
      </c>
      <c r="N14" s="71">
        <f>+L14/4*3</f>
        <v>10.125</v>
      </c>
      <c r="O14" s="72" t="s">
        <v>41</v>
      </c>
    </row>
    <row r="15" spans="1:17" ht="6" customHeight="1" x14ac:dyDescent="0.2">
      <c r="F15" s="43"/>
    </row>
    <row r="16" spans="1:17" ht="15.75" customHeight="1" x14ac:dyDescent="0.25">
      <c r="B16" s="98" t="s">
        <v>11</v>
      </c>
      <c r="C16" s="144"/>
      <c r="D16" s="115" t="s">
        <v>16</v>
      </c>
      <c r="E16" s="116"/>
      <c r="F16" s="140">
        <f>+B23/4*3</f>
        <v>2.34</v>
      </c>
      <c r="J16" s="112" t="s">
        <v>17</v>
      </c>
      <c r="K16" s="136"/>
      <c r="L16" s="136"/>
      <c r="M16" s="136"/>
      <c r="N16" s="137"/>
      <c r="O16" s="137"/>
      <c r="P16" s="137"/>
      <c r="Q16" s="99"/>
    </row>
    <row r="17" spans="2:19" ht="12.75" customHeight="1" x14ac:dyDescent="0.25">
      <c r="B17" s="94">
        <f>ROUND(IF($D$4="DANS LA COMMUNE",IF($D$2&lt;$K$13,$K$13*J13/100,IF($D$2&gt;$L$13,$L$13*J13/100,$D$2*J13/100)),IF($D$4="HORS COMMUNE",IF($D$2&lt;$K$13,$K$13*J13/100*1.5,IF($D$2&gt;$L$13,$L$13*J13/100*1.5,$D$2*J13/100*1.5)),0)),2)</f>
        <v>13.5</v>
      </c>
      <c r="C17" s="102"/>
      <c r="D17" s="117">
        <f>B17*M13</f>
        <v>10.125</v>
      </c>
      <c r="E17" s="118"/>
      <c r="F17" s="130"/>
      <c r="J17" s="10" t="s">
        <v>18</v>
      </c>
      <c r="K17" s="11" t="s">
        <v>4</v>
      </c>
      <c r="L17" s="11" t="s">
        <v>5</v>
      </c>
      <c r="M17" s="7" t="s">
        <v>19</v>
      </c>
      <c r="N17" s="14" t="s">
        <v>42</v>
      </c>
      <c r="O17" s="11" t="s">
        <v>4</v>
      </c>
      <c r="P17" s="11" t="s">
        <v>5</v>
      </c>
      <c r="Q17" s="14" t="s">
        <v>43</v>
      </c>
      <c r="R17" s="11" t="s">
        <v>4</v>
      </c>
      <c r="S17" s="11" t="s">
        <v>5</v>
      </c>
    </row>
    <row r="18" spans="2:19" ht="13.5" customHeight="1" x14ac:dyDescent="0.25">
      <c r="B18" s="103"/>
      <c r="C18" s="104"/>
      <c r="D18" s="119"/>
      <c r="E18" s="120"/>
      <c r="F18" s="131"/>
      <c r="J18" s="61">
        <v>0.184</v>
      </c>
      <c r="K18" s="31">
        <f>(K19/J19)*100</f>
        <v>652.17391304347825</v>
      </c>
      <c r="L18" s="31">
        <f>(L19/J19)*100</f>
        <v>1695.6521739130437</v>
      </c>
      <c r="M18" s="5">
        <v>0.85</v>
      </c>
      <c r="N18" s="61">
        <f>J18/2</f>
        <v>9.1999999999999998E-2</v>
      </c>
      <c r="O18" s="31">
        <f>(O19/N19)*100</f>
        <v>652.17391304347825</v>
      </c>
      <c r="P18" s="31">
        <f>(P19/N19)*100</f>
        <v>1695.6521739130437</v>
      </c>
      <c r="Q18" s="61">
        <f>J18/4*3</f>
        <v>0.13800000000000001</v>
      </c>
      <c r="R18" s="31">
        <f>(R19/Q19)*100</f>
        <v>666.66666666666663</v>
      </c>
      <c r="S18" s="31">
        <f>(S19/Q19)*100</f>
        <v>1695.6521739130433</v>
      </c>
    </row>
    <row r="19" spans="2:19" ht="15" x14ac:dyDescent="0.25">
      <c r="J19" s="12">
        <f t="shared" ref="J19:J20" si="1">J18</f>
        <v>0.184</v>
      </c>
      <c r="K19" s="73">
        <v>1.2</v>
      </c>
      <c r="L19" s="73">
        <v>3.12</v>
      </c>
      <c r="M19" s="13"/>
      <c r="N19" s="12">
        <f t="shared" ref="N19:N20" si="2">N18</f>
        <v>9.1999999999999998E-2</v>
      </c>
      <c r="O19" s="73">
        <f>K19/2</f>
        <v>0.6</v>
      </c>
      <c r="P19" s="73">
        <f>L19/2</f>
        <v>1.56</v>
      </c>
      <c r="Q19" s="12">
        <f t="shared" ref="Q19:Q20" si="3">Q18</f>
        <v>0.13800000000000001</v>
      </c>
      <c r="R19" s="79">
        <v>0.92</v>
      </c>
      <c r="S19" s="73">
        <v>2.34</v>
      </c>
    </row>
    <row r="20" spans="2:19" x14ac:dyDescent="0.25">
      <c r="B20" s="153" t="s">
        <v>54</v>
      </c>
      <c r="C20" s="154"/>
      <c r="D20" s="155"/>
      <c r="E20" s="74"/>
      <c r="J20" s="6">
        <f t="shared" si="1"/>
        <v>0.184</v>
      </c>
      <c r="K20" s="14"/>
      <c r="L20" s="15"/>
      <c r="M20" s="15"/>
      <c r="N20" s="6">
        <f t="shared" si="2"/>
        <v>9.1999999999999998E-2</v>
      </c>
      <c r="O20" s="14"/>
      <c r="P20" s="15"/>
      <c r="Q20" s="6">
        <f t="shared" si="3"/>
        <v>0.13800000000000001</v>
      </c>
      <c r="R20" s="14"/>
      <c r="S20" s="15"/>
    </row>
    <row r="21" spans="2:19" ht="6" customHeight="1" x14ac:dyDescent="0.2">
      <c r="B21" s="47"/>
      <c r="C21" s="47"/>
      <c r="D21" s="48"/>
      <c r="E21" s="46"/>
    </row>
    <row r="22" spans="2:19" ht="18.75" x14ac:dyDescent="0.25">
      <c r="B22" s="134" t="s">
        <v>20</v>
      </c>
      <c r="C22" s="135"/>
      <c r="D22" s="75" t="s">
        <v>21</v>
      </c>
      <c r="E22" s="76" t="s">
        <v>44</v>
      </c>
      <c r="J22" s="132" t="s">
        <v>33</v>
      </c>
      <c r="K22" s="133"/>
      <c r="L22" s="133"/>
      <c r="M22" s="132" t="s">
        <v>34</v>
      </c>
      <c r="N22" s="133"/>
      <c r="O22" s="133"/>
      <c r="P22" s="132" t="s">
        <v>45</v>
      </c>
      <c r="Q22" s="133"/>
      <c r="R22" s="133"/>
    </row>
    <row r="23" spans="2:19" ht="12.75" customHeight="1" x14ac:dyDescent="0.2">
      <c r="B23" s="145">
        <f>ROUND(IF($D$4="DANS LA COMMUNE",IF($D$2&lt;$K$18,$K$18*J18/100,IF($D$2&gt;$L$18,$L$18*J18/100,$D$2*J18/100)),IF($D$4="HORS COMMUNE",IF($D$2&lt;$K$18,$K$18*J18/100*1.5,IF($D$2&gt;$L$18,$L$18*J18/100*1.5,$D$2*J18/100*1.5)),0)),2)</f>
        <v>3.12</v>
      </c>
      <c r="C23" s="146"/>
      <c r="D23" s="149">
        <f>ROUNDUP(IF($D$4="DANS LA COMMUNE",IF($D$2&lt;$K$18,$K$18*N18/100,IF($D$2&gt;$L$18,$L$18*N18/100,$D$2*N18/100)),IF($D$4="HORS COMMUNE",IF($D$2&lt;$K$18,$K$18*N18/100*1.5,IF($D$2&gt;$L$18,$L$18*N18/100*1.5,$D$2*N18/100*1.5)),0)),2)</f>
        <v>1.56</v>
      </c>
      <c r="E23" s="151">
        <f>ROUNDUP(IF($D$4="DANS LA COMMUNE",IF($D$2&lt;$R$18,$R$18*Q18/100,IF($D$2&gt;$S$18,$S$18*Q18/100,$D$2*Q18/100)),IF($D$4="HORS COMMUNE",IF($D$2&lt;$R$18,$R$18*Q18/100*1.5,IF($D$2&gt;$S$18,$S$18*Q18/100*1.5,$D$2*Q18/100*1.5)),0)),2)</f>
        <v>2.34</v>
      </c>
      <c r="J23" s="28" t="s">
        <v>35</v>
      </c>
      <c r="K23" s="28" t="s">
        <v>4</v>
      </c>
      <c r="L23" s="28" t="s">
        <v>5</v>
      </c>
      <c r="M23" s="28" t="s">
        <v>47</v>
      </c>
      <c r="N23" s="28" t="s">
        <v>4</v>
      </c>
      <c r="O23" s="28" t="s">
        <v>5</v>
      </c>
      <c r="P23" s="28" t="s">
        <v>46</v>
      </c>
      <c r="Q23" s="28" t="s">
        <v>4</v>
      </c>
      <c r="R23" s="28" t="s">
        <v>5</v>
      </c>
    </row>
    <row r="24" spans="2:19" ht="15" x14ac:dyDescent="0.2">
      <c r="B24" s="147"/>
      <c r="C24" s="148"/>
      <c r="D24" s="150"/>
      <c r="E24" s="152"/>
      <c r="J24" s="59">
        <v>2.0579999999999998</v>
      </c>
      <c r="K24" s="49">
        <f>K25*100/J24</f>
        <v>534.49951409135087</v>
      </c>
      <c r="L24" s="49">
        <f>L25*100/J24</f>
        <v>1635.5685131195335</v>
      </c>
      <c r="M24" s="60">
        <v>3.5</v>
      </c>
      <c r="N24" s="49">
        <f>N25*100/M24</f>
        <v>545.71428571428578</v>
      </c>
      <c r="O24" s="49">
        <f>O25*100/M24</f>
        <v>1579.4285714285713</v>
      </c>
      <c r="P24" s="60">
        <v>2.5230000000000001</v>
      </c>
      <c r="Q24" s="49">
        <f>Q25*100/P24</f>
        <v>535.07728894173601</v>
      </c>
      <c r="R24" s="49">
        <f>R25*100/P24</f>
        <v>1636.9401506143479</v>
      </c>
    </row>
    <row r="25" spans="2:19" ht="15.75" customHeight="1" x14ac:dyDescent="0.2">
      <c r="B25" s="42" t="s">
        <v>22</v>
      </c>
      <c r="C25" s="45"/>
      <c r="D25" s="138">
        <v>0.85</v>
      </c>
      <c r="E25" s="139"/>
      <c r="J25" s="29">
        <f>J24</f>
        <v>2.0579999999999998</v>
      </c>
      <c r="K25" s="80">
        <v>11</v>
      </c>
      <c r="L25" s="81">
        <v>33.659999999999997</v>
      </c>
      <c r="M25" s="52">
        <f>M24</f>
        <v>3.5</v>
      </c>
      <c r="N25" s="83">
        <v>19.100000000000001</v>
      </c>
      <c r="O25" s="83">
        <v>55.28</v>
      </c>
      <c r="P25" s="52">
        <f>P24</f>
        <v>2.5230000000000001</v>
      </c>
      <c r="Q25" s="82">
        <v>13.5</v>
      </c>
      <c r="R25" s="82">
        <v>41.3</v>
      </c>
    </row>
    <row r="26" spans="2:19" ht="24" customHeight="1" x14ac:dyDescent="0.2">
      <c r="J26" s="132" t="s">
        <v>40</v>
      </c>
      <c r="K26" s="133"/>
      <c r="L26" s="133"/>
      <c r="M26" s="132" t="s">
        <v>36</v>
      </c>
      <c r="N26" s="133"/>
      <c r="O26" s="133"/>
      <c r="P26" s="132" t="s">
        <v>36</v>
      </c>
      <c r="Q26" s="133"/>
      <c r="R26" s="133"/>
    </row>
    <row r="27" spans="2:19" ht="18" x14ac:dyDescent="0.25">
      <c r="B27" s="8" t="s">
        <v>29</v>
      </c>
      <c r="C27" s="43"/>
      <c r="J27" s="28" t="s">
        <v>37</v>
      </c>
      <c r="K27" s="28" t="s">
        <v>4</v>
      </c>
      <c r="L27" s="28" t="s">
        <v>5</v>
      </c>
      <c r="M27" s="28" t="s">
        <v>37</v>
      </c>
      <c r="N27" s="28" t="s">
        <v>4</v>
      </c>
      <c r="O27" s="28" t="s">
        <v>5</v>
      </c>
      <c r="P27" s="28" t="s">
        <v>37</v>
      </c>
      <c r="Q27" s="28" t="s">
        <v>4</v>
      </c>
      <c r="R27" s="28" t="s">
        <v>5</v>
      </c>
    </row>
    <row r="28" spans="2:19" ht="18" customHeight="1" x14ac:dyDescent="0.25">
      <c r="D28" s="43"/>
      <c r="E28" s="43"/>
      <c r="J28" s="50">
        <f>J24*1.5</f>
        <v>3.0869999999999997</v>
      </c>
      <c r="K28" s="49">
        <f>K29*100/J28</f>
        <v>534.49951409135087</v>
      </c>
      <c r="L28" s="49">
        <f>L29*100/J28</f>
        <v>1635.5685131195335</v>
      </c>
      <c r="M28" s="53">
        <f>M24*1.5</f>
        <v>5.25</v>
      </c>
      <c r="N28" s="49">
        <f>N29*100/M28</f>
        <v>545.71428571428567</v>
      </c>
      <c r="O28" s="49">
        <f>O29*100/M28</f>
        <v>1579.4285714285713</v>
      </c>
      <c r="P28" s="53">
        <f>P24*1.5</f>
        <v>3.7845000000000004</v>
      </c>
      <c r="Q28" s="49">
        <f>Q29*100/P28</f>
        <v>535.07728894173601</v>
      </c>
      <c r="R28" s="49">
        <f>R29*100/P28</f>
        <v>1636.9401506143479</v>
      </c>
    </row>
    <row r="29" spans="2:19" ht="16.5" customHeight="1" x14ac:dyDescent="0.25">
      <c r="B29" s="41" t="s">
        <v>55</v>
      </c>
      <c r="C29" s="55"/>
      <c r="D29" s="55"/>
      <c r="E29" s="56"/>
      <c r="F29" s="78" t="s">
        <v>57</v>
      </c>
      <c r="J29" s="30">
        <f>J28</f>
        <v>3.0869999999999997</v>
      </c>
      <c r="K29" s="51">
        <f>K25*1.5</f>
        <v>16.5</v>
      </c>
      <c r="L29" s="51">
        <f>L25*1.5</f>
        <v>50.489999999999995</v>
      </c>
      <c r="M29" s="54">
        <f>M28</f>
        <v>5.25</v>
      </c>
      <c r="N29" s="27">
        <f>N25*1.5</f>
        <v>28.650000000000002</v>
      </c>
      <c r="O29" s="27">
        <f>O25*1.5</f>
        <v>82.92</v>
      </c>
      <c r="P29" s="54">
        <f>P28</f>
        <v>3.7845000000000004</v>
      </c>
      <c r="Q29" s="27">
        <f>Q25*1.5</f>
        <v>20.25</v>
      </c>
      <c r="R29" s="27">
        <f>R25*1.5</f>
        <v>61.949999999999996</v>
      </c>
    </row>
    <row r="30" spans="2:19" ht="15.75" customHeight="1" x14ac:dyDescent="0.2">
      <c r="B30" s="43"/>
      <c r="C30" s="43"/>
      <c r="D30" s="43"/>
      <c r="E30" s="43"/>
    </row>
    <row r="31" spans="2:19" ht="15.75" customHeight="1" x14ac:dyDescent="0.25">
      <c r="B31" s="91" t="s">
        <v>31</v>
      </c>
      <c r="C31" s="92"/>
      <c r="D31" s="93" t="s">
        <v>32</v>
      </c>
      <c r="E31" s="92"/>
      <c r="F31" s="77" t="s">
        <v>48</v>
      </c>
    </row>
    <row r="32" spans="2:19" ht="15.75" customHeight="1" x14ac:dyDescent="0.2">
      <c r="B32" s="86">
        <f>(ROUND(IF(D4="DANS LA COMMUNE",IF($D$2&lt;$K$24,$K$24*$J$24/100,IF($D$2&gt;$L$24,$L$24*$J$24/100,$D$2*$J$24/100)),IF($D$4="HORS COMMUNE",IF($D$2&lt;$K$24,$K$24*$J$24/100*1.5,IF($D$2&gt;$L$24,$L$24*$J$24/100*1.5,$D$2*$J$24/100*1.5)),0)),2))*5</f>
        <v>168.29999999999998</v>
      </c>
      <c r="C32" s="87"/>
      <c r="D32" s="90">
        <f>(ROUND(IF(D4="DANS LA COMMUNE",IF($D$2&lt;$K$24,$K$24*$J$24/100,IF($D$2&gt;$L$24,$L$24*$J$24/100,$D$2*$J$24/100)),IF($D$4="HORS COMMUNE",IF($D$2&lt;$K$24,$K$24*$J$24/100*1.5,IF($D$2&gt;$L$24,$L$24*$J$24/100*1.5,$D$2*$J$24/100*1.5)),0)),2))*4</f>
        <v>134.63999999999999</v>
      </c>
      <c r="E32" s="87"/>
      <c r="F32" s="84">
        <f>(ROUND(IF(D4="DANS LA COMMUNE",IF($D$2&lt;$Q$24,$Q$24*$P$24/100,IF($D$2&gt;$R$24,$R$24*$P$24/100,$D$2*$P$24/100)),IF($D$4="HORS COMMUNE",IF($D$2&lt;$Q$24,$Q$24*$P$24/100*1.5,IF($D$2&gt;$R$24,$R$24*$P$24/100*1.5,$D$2*$P$24/100*1.5)),0)),2))*12</f>
        <v>495.59999999999997</v>
      </c>
      <c r="J32" s="65" t="s">
        <v>52</v>
      </c>
    </row>
    <row r="33" spans="2:12" ht="15.75" customHeight="1" x14ac:dyDescent="0.2">
      <c r="B33" s="88"/>
      <c r="C33" s="89"/>
      <c r="D33" s="88"/>
      <c r="E33" s="89"/>
      <c r="F33" s="85"/>
    </row>
    <row r="34" spans="2:12" ht="15.75" customHeight="1" x14ac:dyDescent="0.2">
      <c r="B34" s="43"/>
      <c r="C34" s="43"/>
      <c r="D34" s="43"/>
      <c r="E34" s="43"/>
      <c r="K34" t="s">
        <v>49</v>
      </c>
      <c r="L34" t="s">
        <v>50</v>
      </c>
    </row>
    <row r="35" spans="2:12" ht="15.75" customHeight="1" x14ac:dyDescent="0.25">
      <c r="B35" s="32" t="s">
        <v>56</v>
      </c>
      <c r="C35" s="33"/>
      <c r="D35" s="33"/>
      <c r="E35" s="34"/>
      <c r="K35" t="s">
        <v>51</v>
      </c>
    </row>
    <row r="36" spans="2:12" ht="15.75" customHeight="1" x14ac:dyDescent="0.2">
      <c r="B36" s="43"/>
      <c r="C36" s="43"/>
      <c r="D36" s="43"/>
      <c r="E36" s="43"/>
    </row>
    <row r="37" spans="2:12" ht="15.75" customHeight="1" x14ac:dyDescent="0.25">
      <c r="B37" s="98" t="s">
        <v>30</v>
      </c>
      <c r="C37" s="99"/>
      <c r="D37" s="35"/>
      <c r="E37" s="36"/>
    </row>
    <row r="38" spans="2:12" ht="15.75" customHeight="1" x14ac:dyDescent="0.2">
      <c r="B38" s="94">
        <f>(ROUND(IF($D$4="DANS LA COMMUNE",IF($D$2&lt;$N$24,$N$24*$M$24/100,IF($D$2&gt;$O$24,$O$24*$M$24/100,$D$2*$M$24/100)),IF($D$4="HORS COMMUNE",IF($D$2&lt;$N$24,$N$24*$M$24/100*1.5,IF($D$2&gt;$O$24,$O$24*$M$24/100*1.5,$D$2*$M$24/100*1.5)),0)),2))*12</f>
        <v>663.36</v>
      </c>
      <c r="C38" s="95"/>
      <c r="D38" s="37"/>
      <c r="E38" s="38"/>
    </row>
    <row r="39" spans="2:12" ht="15.75" customHeight="1" x14ac:dyDescent="0.2">
      <c r="B39" s="96"/>
      <c r="C39" s="97"/>
      <c r="D39" s="39"/>
      <c r="E39" s="40"/>
    </row>
    <row r="41" spans="2:12" ht="15.75" customHeight="1" x14ac:dyDescent="0.2">
      <c r="B41" s="16" t="s">
        <v>23</v>
      </c>
      <c r="C41" s="16" t="s">
        <v>24</v>
      </c>
      <c r="D41" s="16" t="s">
        <v>25</v>
      </c>
      <c r="E41" s="16" t="s">
        <v>26</v>
      </c>
    </row>
    <row r="42" spans="2:12" ht="15.75" customHeight="1" x14ac:dyDescent="0.25">
      <c r="B42" s="64">
        <v>4.5</v>
      </c>
      <c r="C42" s="57">
        <v>28</v>
      </c>
      <c r="D42" s="26" t="s">
        <v>27</v>
      </c>
      <c r="E42" s="25">
        <v>15</v>
      </c>
    </row>
    <row r="43" spans="2:12" ht="30" customHeight="1" x14ac:dyDescent="0.2">
      <c r="B43" s="100" t="s">
        <v>28</v>
      </c>
      <c r="C43" s="101"/>
      <c r="D43" s="101"/>
      <c r="E43" s="101"/>
    </row>
  </sheetData>
  <sheetProtection algorithmName="SHA-512" hashValue="gwAfM1oXMkU5YBtsrZxFRQp8ygoh7Na3XZj0f7i5EArWdKon2WwRwUXDsdXok2tKwnXZADPM9DkSi6NfnwAh/g==" saltValue="coelWjyEm0lUO9mgmc6X5g==" spinCount="100000" sheet="1" objects="1" scenarios="1" formatCells="0" deleteColumns="0" deleteRows="0"/>
  <mergeCells count="38">
    <mergeCell ref="D2:E2"/>
    <mergeCell ref="D4:E4"/>
    <mergeCell ref="B16:C16"/>
    <mergeCell ref="B23:C24"/>
    <mergeCell ref="D23:D24"/>
    <mergeCell ref="E23:E24"/>
    <mergeCell ref="B20:D20"/>
    <mergeCell ref="M22:O22"/>
    <mergeCell ref="J26:L26"/>
    <mergeCell ref="M26:O26"/>
    <mergeCell ref="B22:C22"/>
    <mergeCell ref="J16:Q16"/>
    <mergeCell ref="D25:E25"/>
    <mergeCell ref="F16:F18"/>
    <mergeCell ref="J22:L22"/>
    <mergeCell ref="P22:R22"/>
    <mergeCell ref="P26:R26"/>
    <mergeCell ref="J5:N5"/>
    <mergeCell ref="J11:N11"/>
    <mergeCell ref="D16:E16"/>
    <mergeCell ref="D17:E18"/>
    <mergeCell ref="B14:E14"/>
    <mergeCell ref="B10:C10"/>
    <mergeCell ref="B11:C12"/>
    <mergeCell ref="D10:E10"/>
    <mergeCell ref="F10:F12"/>
    <mergeCell ref="G10:G12"/>
    <mergeCell ref="B38:C39"/>
    <mergeCell ref="B37:C37"/>
    <mergeCell ref="B43:E43"/>
    <mergeCell ref="B17:C18"/>
    <mergeCell ref="B8:E8"/>
    <mergeCell ref="D11:E12"/>
    <mergeCell ref="F32:F33"/>
    <mergeCell ref="B32:C33"/>
    <mergeCell ref="D32:E33"/>
    <mergeCell ref="B31:C31"/>
    <mergeCell ref="D31:E31"/>
  </mergeCells>
  <dataValidations count="1">
    <dataValidation type="list" allowBlank="1" sqref="D4" xr:uid="{00000000-0002-0000-0000-000000000000}">
      <formula1>$J$2:$J$3</formula1>
    </dataValidation>
  </dataValidations>
  <pageMargins left="0.7" right="0.7" top="0.75" bottom="0.75" header="0.3" footer="0.3"/>
  <pageSetup paperSize="9" scale="47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9F54D89C4348AE7F502CD894BABA" ma:contentTypeVersion="13" ma:contentTypeDescription="Crée un document." ma:contentTypeScope="" ma:versionID="b560e0e4ff806464346c0dfb70d37cab">
  <xsd:schema xmlns:xsd="http://www.w3.org/2001/XMLSchema" xmlns:xs="http://www.w3.org/2001/XMLSchema" xmlns:p="http://schemas.microsoft.com/office/2006/metadata/properties" xmlns:ns2="8a5347bd-153e-4246-bd09-24f173a68e9a" xmlns:ns3="0e015931-7c3a-475f-bbc1-90a5d89aa4b1" targetNamespace="http://schemas.microsoft.com/office/2006/metadata/properties" ma:root="true" ma:fieldsID="8d3f83ba09926b87c53631cadeb4aeb4" ns2:_="" ns3:_="">
    <xsd:import namespace="8a5347bd-153e-4246-bd09-24f173a68e9a"/>
    <xsd:import namespace="0e015931-7c3a-475f-bbc1-90a5d89aa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347bd-153e-4246-bd09-24f173a68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5931-7c3a-475f-bbc1-90a5d89aa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7D664B-3609-4A84-97A2-B3A8CA5E9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347bd-153e-4246-bd09-24f173a68e9a"/>
    <ds:schemaRef ds:uri="0e015931-7c3a-475f-bbc1-90a5d89aa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DDDC1E-38DB-46FC-9DC2-10194A5484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DEBEA4-9FBE-4F35-9A43-992A7DA76D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Boucard</dc:creator>
  <cp:lastModifiedBy>Aurelie BOUDEY</cp:lastModifiedBy>
  <cp:lastPrinted>2021-12-06T15:20:27Z</cp:lastPrinted>
  <dcterms:created xsi:type="dcterms:W3CDTF">2018-01-12T16:52:19Z</dcterms:created>
  <dcterms:modified xsi:type="dcterms:W3CDTF">2022-03-03T10:01:49Z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0x0101004B7B9F54D89C4348AE7F502CD894BABA</vt:lpwstr>
  </property>
</Properties>
</file>